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mbitec-my.sharepoint.com/personal/sugey_franco_ambipar_com/Documents/Escritorio/TARIFARIO/"/>
    </mc:Choice>
  </mc:AlternateContent>
  <xr:revisionPtr revIDLastSave="8" documentId="8_{186FCC99-A561-44A8-81D1-7033110040FB}" xr6:coauthVersionLast="47" xr6:coauthVersionMax="47" xr10:uidLastSave="{8D4C3827-0513-4D04-81A9-859D2708CBA9}"/>
  <bookViews>
    <workbookView xWindow="-110" yWindow="-110" windowWidth="19420" windowHeight="10300" xr2:uid="{00000000-000D-0000-FFFF-FFFF00000000}"/>
  </bookViews>
  <sheets>
    <sheet name="Ingreso" sheetId="1" r:id="rId1"/>
    <sheet name="Gastos" sheetId="2" r:id="rId2"/>
    <sheet name="EBI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E13" i="2"/>
  <c r="E12" i="2"/>
  <c r="E11" i="2"/>
  <c r="E10" i="2"/>
  <c r="E9" i="2"/>
  <c r="E8" i="2"/>
  <c r="E7" i="2"/>
  <c r="E14" i="2" s="1"/>
  <c r="E6" i="2"/>
  <c r="E4" i="2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38" i="1" l="1"/>
  <c r="C6" i="3"/>
  <c r="I18" i="1"/>
  <c r="G55" i="1"/>
  <c r="C5" i="3" s="1"/>
  <c r="I55" i="1"/>
  <c r="G38" i="1"/>
  <c r="C4" i="3" s="1"/>
  <c r="G18" i="1"/>
  <c r="I58" i="1" l="1"/>
  <c r="C9" i="3" s="1"/>
  <c r="G19" i="1"/>
  <c r="G56" i="1"/>
  <c r="G39" i="1"/>
  <c r="G58" i="1"/>
  <c r="C3" i="3"/>
  <c r="C7" i="3" s="1"/>
  <c r="C8" i="3" l="1"/>
  <c r="C13" i="3" s="1"/>
  <c r="C11" i="3"/>
  <c r="C12" i="3" s="1"/>
</calcChain>
</file>

<file path=xl/sharedStrings.xml><?xml version="1.0" encoding="utf-8"?>
<sst xmlns="http://schemas.openxmlformats.org/spreadsheetml/2006/main" count="109" uniqueCount="77">
  <si>
    <t>Residuos aprovechables que aplican cobro de IVA</t>
  </si>
  <si>
    <t>Unidad de medida</t>
  </si>
  <si>
    <t>Precio de compra antes de IVA</t>
  </si>
  <si>
    <t>Precio de venta [COP/unidad]</t>
  </si>
  <si>
    <t>Cantidad</t>
  </si>
  <si>
    <t xml:space="preserve">Utilidad bruta </t>
  </si>
  <si>
    <t>Venta [COP/mes]</t>
  </si>
  <si>
    <t>Kg</t>
  </si>
  <si>
    <t>Unidad</t>
  </si>
  <si>
    <t>GARRAFAS PLASTICO</t>
  </si>
  <si>
    <t xml:space="preserve">ESTIBAS DE MADERA </t>
  </si>
  <si>
    <t>LONAS</t>
  </si>
  <si>
    <t>TOTAL</t>
  </si>
  <si>
    <t>Margen [% venta]</t>
  </si>
  <si>
    <t>Residuos aprovechables que no aplican cobro de IVA</t>
  </si>
  <si>
    <t>Precio de compra</t>
  </si>
  <si>
    <t>CHATARRA</t>
  </si>
  <si>
    <t>PLASTICO TIPO 1</t>
  </si>
  <si>
    <t>PLASTICO TIPO 2</t>
  </si>
  <si>
    <t>PVC</t>
  </si>
  <si>
    <t>ZUNCHO</t>
  </si>
  <si>
    <t>PLASTICO ( Tatuco )</t>
  </si>
  <si>
    <t>RAEES Revisar</t>
  </si>
  <si>
    <t>Residuos Peligrosos o Especiales</t>
  </si>
  <si>
    <t>Unidad de medidad</t>
  </si>
  <si>
    <t>Precio de cobro [COP/unidad]</t>
  </si>
  <si>
    <t>Precio de disposición final  [COP/unidad]</t>
  </si>
  <si>
    <t>OPERACIÓN</t>
  </si>
  <si>
    <t xml:space="preserve">Un </t>
  </si>
  <si>
    <t>AGUAS</t>
  </si>
  <si>
    <t>PILAS</t>
  </si>
  <si>
    <t>CELDA SEGURIDAD</t>
  </si>
  <si>
    <t>DISPOSICION SOLIDOS CON ENCAPSULAMIENTO</t>
  </si>
  <si>
    <t>DISPOSICION LIQUIDOS CORROSIVOS</t>
  </si>
  <si>
    <t>Coprocesamiento ó Destrucción termica</t>
  </si>
  <si>
    <t>INCINERACION</t>
  </si>
  <si>
    <t>CEMENTICIOS ( RCD)</t>
  </si>
  <si>
    <t>ESCOMBROS SIN TIERRA ( DISPOSICION RCD)</t>
  </si>
  <si>
    <t>VIAJE DE VEHICULO DE SUCCION</t>
  </si>
  <si>
    <t>VIAJE DE VACTOR</t>
  </si>
  <si>
    <t>VIAJE DE ESCOMBROS</t>
  </si>
  <si>
    <t>Gasto de explotación [COP/mes]</t>
  </si>
  <si>
    <t xml:space="preserve">Item </t>
  </si>
  <si>
    <t>Cantidad [Und/mes]</t>
  </si>
  <si>
    <t>Costo [COP/und]</t>
  </si>
  <si>
    <t>Subtotal [COP/mes]</t>
  </si>
  <si>
    <t>Máquina compactadora</t>
  </si>
  <si>
    <t>Lider</t>
  </si>
  <si>
    <t>Operario</t>
  </si>
  <si>
    <t>Montacarga</t>
  </si>
  <si>
    <t>Gas Montacarga</t>
  </si>
  <si>
    <t>Otros</t>
  </si>
  <si>
    <t>Total [COP/mes]</t>
  </si>
  <si>
    <t>Item</t>
  </si>
  <si>
    <t>COP/mes</t>
  </si>
  <si>
    <t>Margen bruto residuos aprovechables con IVA</t>
  </si>
  <si>
    <t>Margen bruto residuos aprovechables sin IVA</t>
  </si>
  <si>
    <t xml:space="preserve">Margen bruto disposición final </t>
  </si>
  <si>
    <t xml:space="preserve">Gastos de explotación </t>
  </si>
  <si>
    <t xml:space="preserve">Margen de explotación </t>
  </si>
  <si>
    <t>% ingresos por venta</t>
  </si>
  <si>
    <t xml:space="preserve">Gastos de administración y ventas </t>
  </si>
  <si>
    <t xml:space="preserve">% Venta </t>
  </si>
  <si>
    <t>Cargues Vehiculo turbo fijo</t>
  </si>
  <si>
    <t>Cargues en Mula</t>
  </si>
  <si>
    <t>Zuncho o Almabre</t>
  </si>
  <si>
    <t>Bigbag</t>
  </si>
  <si>
    <t>MADERA BUENA</t>
  </si>
  <si>
    <t>CARTÓN</t>
  </si>
  <si>
    <t>PAPEL EN TIRAS O SEGUNDAS BONES Y ESMALTADOS</t>
  </si>
  <si>
    <t>PAPEL EN TIRAS Y/O RETAL DE PAPEL PERIODICO</t>
  </si>
  <si>
    <t>PLÁSTICO RIGIDO</t>
  </si>
  <si>
    <t>PLASTIFICADO</t>
  </si>
  <si>
    <t>RETAL DE ARCHIVO Y PAPELERIA EN GENERAL</t>
  </si>
  <si>
    <t>RETAL DE PAPEL DE ENVOLTURA</t>
  </si>
  <si>
    <t>RETAL DE POLIETILENO (PLASTICO FEXIBLE)</t>
  </si>
  <si>
    <t>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</si>
</sst>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&quot;$&quot;#,##0;[Red]\-&quot;$&quot;#,##0"/>
    <numFmt numFmtId="166" formatCode="_-[$$-2C0A]\ * #,##0_-;\-[$$-2C0A]\ * #,##0_-;_-[$$-2C0A]\ * &quot;-&quot;??_-;_-@"/>
    <numFmt numFmtId="167" formatCode="#,##0;[Red]\(#,##0\)"/>
    <numFmt numFmtId="168" formatCode="0.0%"/>
  </numFmts>
  <fonts count="6">
    <font>
      <sz val="11"/>
      <color theme="1"/>
      <name val="Calibri"/>
      <scheme val="minor"/>
    </font>
    <font>
      <sz val="11"/>
      <color theme="1"/>
      <name val="NeoSansStd-Regular"/>
    </font>
    <font>
      <b/>
      <sz val="11"/>
      <color rgb="FF000000"/>
      <name val="NeoSansStd-Regular"/>
    </font>
    <font>
      <sz val="11"/>
      <color rgb="FF000000"/>
      <name val="NeoSansStd-Regular"/>
    </font>
    <font>
      <sz val="11"/>
      <color rgb="FF0070C0"/>
      <name val="NeoSansStd-Regula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33"/>
        <bgColor rgb="FF66FF33"/>
      </patternFill>
    </fill>
    <fill>
      <patternFill patternType="solid">
        <fgColor rgb="FFD0CECE"/>
        <bgColor rgb="FFD0CECE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6DCE4"/>
        <bgColor rgb="FFD6DCE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right" vertical="center" wrapText="1"/>
    </xf>
    <xf numFmtId="165" fontId="3" fillId="5" borderId="5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/>
    <xf numFmtId="164" fontId="3" fillId="5" borderId="6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right" vertical="center" wrapText="1"/>
    </xf>
    <xf numFmtId="164" fontId="1" fillId="6" borderId="6" xfId="0" applyNumberFormat="1" applyFont="1" applyFill="1" applyBorder="1"/>
    <xf numFmtId="9" fontId="1" fillId="6" borderId="6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165" fontId="4" fillId="2" borderId="27" xfId="0" applyNumberFormat="1" applyFont="1" applyFill="1" applyBorder="1" applyAlignment="1">
      <alignment horizontal="right" vertical="center" wrapText="1"/>
    </xf>
    <xf numFmtId="165" fontId="3" fillId="4" borderId="27" xfId="0" applyNumberFormat="1" applyFont="1" applyFill="1" applyBorder="1" applyAlignment="1">
      <alignment horizontal="right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/>
    <xf numFmtId="165" fontId="4" fillId="2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/>
    <xf numFmtId="165" fontId="4" fillId="2" borderId="13" xfId="0" applyNumberFormat="1" applyFont="1" applyFill="1" applyBorder="1" applyAlignment="1">
      <alignment horizontal="right" vertical="center" wrapText="1"/>
    </xf>
    <xf numFmtId="165" fontId="3" fillId="4" borderId="13" xfId="0" applyNumberFormat="1" applyFont="1" applyFill="1" applyBorder="1" applyAlignment="1">
      <alignment horizontal="right" vertical="center" wrapText="1"/>
    </xf>
    <xf numFmtId="164" fontId="1" fillId="4" borderId="13" xfId="0" applyNumberFormat="1" applyFont="1" applyFill="1" applyBorder="1"/>
    <xf numFmtId="164" fontId="1" fillId="4" borderId="6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/>
    <xf numFmtId="0" fontId="1" fillId="7" borderId="6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0" fontId="1" fillId="8" borderId="6" xfId="0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0" fontId="1" fillId="0" borderId="6" xfId="0" applyFont="1" applyBorder="1"/>
    <xf numFmtId="0" fontId="4" fillId="0" borderId="6" xfId="0" applyFont="1" applyBorder="1"/>
    <xf numFmtId="166" fontId="1" fillId="0" borderId="6" xfId="0" applyNumberFormat="1" applyFont="1" applyBorder="1"/>
    <xf numFmtId="0" fontId="1" fillId="2" borderId="31" xfId="0" applyFont="1" applyFill="1" applyBorder="1" applyAlignment="1">
      <alignment horizontal="center"/>
    </xf>
    <xf numFmtId="167" fontId="1" fillId="2" borderId="1" xfId="0" applyNumberFormat="1" applyFont="1" applyFill="1" applyBorder="1"/>
    <xf numFmtId="0" fontId="1" fillId="2" borderId="32" xfId="0" applyFont="1" applyFill="1" applyBorder="1"/>
    <xf numFmtId="167" fontId="1" fillId="2" borderId="32" xfId="0" applyNumberFormat="1" applyFont="1" applyFill="1" applyBorder="1"/>
    <xf numFmtId="9" fontId="1" fillId="2" borderId="1" xfId="0" applyNumberFormat="1" applyFont="1" applyFill="1" applyBorder="1"/>
    <xf numFmtId="168" fontId="4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right"/>
    </xf>
    <xf numFmtId="0" fontId="3" fillId="6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3" fillId="6" borderId="15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1" fillId="6" borderId="1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5" fillId="0" borderId="30" xfId="0" applyFont="1" applyBorder="1"/>
    <xf numFmtId="166" fontId="1" fillId="0" borderId="18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B41" workbookViewId="0">
      <selection activeCell="D46" sqref="D46"/>
    </sheetView>
  </sheetViews>
  <sheetFormatPr baseColWidth="10" defaultColWidth="14.453125" defaultRowHeight="15" customHeight="1"/>
  <cols>
    <col min="1" max="1" width="10.7265625" customWidth="1"/>
    <col min="2" max="2" width="56.26953125" customWidth="1"/>
    <col min="3" max="3" width="20.453125" customWidth="1"/>
    <col min="4" max="4" width="20.7265625" customWidth="1"/>
    <col min="5" max="5" width="25.453125" customWidth="1"/>
    <col min="6" max="6" width="22.453125" customWidth="1"/>
    <col min="7" max="7" width="27.453125" customWidth="1"/>
    <col min="8" max="8" width="10.7265625" customWidth="1"/>
    <col min="9" max="9" width="15.1796875" customWidth="1"/>
    <col min="10" max="26" width="10.7265625" customWidth="1"/>
  </cols>
  <sheetData>
    <row r="1" spans="1:26" ht="13.5" customHeight="1">
      <c r="A1" s="1"/>
      <c r="B1" s="1"/>
      <c r="C1" s="1"/>
      <c r="D1" s="1"/>
      <c r="E1" s="1"/>
      <c r="F1" s="2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7" customHeight="1" thickBot="1">
      <c r="A2" s="3"/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G2" s="8" t="s">
        <v>5</v>
      </c>
      <c r="H2" s="1"/>
      <c r="I2" s="8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"/>
      <c r="B3" s="9" t="s">
        <v>67</v>
      </c>
      <c r="C3" s="10"/>
      <c r="D3" s="11">
        <v>50</v>
      </c>
      <c r="E3" s="12">
        <v>130</v>
      </c>
      <c r="F3" s="13">
        <v>101</v>
      </c>
      <c r="G3" s="14">
        <f t="shared" ref="G3:G17" si="0">(E3-D3)*F3</f>
        <v>8080</v>
      </c>
      <c r="H3" s="1"/>
      <c r="I3" s="15">
        <f t="shared" ref="I3:I17" si="1">+E3*F3</f>
        <v>13130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hidden="1" customHeight="1">
      <c r="A4" s="3"/>
      <c r="B4" s="9"/>
      <c r="C4" s="10"/>
      <c r="D4" s="11">
        <v>800</v>
      </c>
      <c r="E4" s="12"/>
      <c r="F4" s="13"/>
      <c r="G4" s="14">
        <f t="shared" si="0"/>
        <v>0</v>
      </c>
      <c r="H4" s="1"/>
      <c r="I4" s="15">
        <f t="shared" si="1"/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hidden="1" customHeight="1">
      <c r="A5" s="3"/>
      <c r="B5" s="9"/>
      <c r="C5" s="10"/>
      <c r="D5" s="11">
        <v>150000</v>
      </c>
      <c r="E5" s="12"/>
      <c r="F5" s="13"/>
      <c r="G5" s="14">
        <f t="shared" si="0"/>
        <v>0</v>
      </c>
      <c r="H5" s="1"/>
      <c r="I5" s="15">
        <f t="shared" si="1"/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hidden="1" customHeight="1">
      <c r="A6" s="3"/>
      <c r="B6" s="9"/>
      <c r="C6" s="10"/>
      <c r="D6" s="11">
        <v>90500</v>
      </c>
      <c r="E6" s="12"/>
      <c r="F6" s="13"/>
      <c r="G6" s="14">
        <f t="shared" si="0"/>
        <v>0</v>
      </c>
      <c r="H6" s="1"/>
      <c r="I6" s="15">
        <f t="shared" si="1"/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hidden="1" customHeight="1">
      <c r="A7" s="3"/>
      <c r="B7" s="9"/>
      <c r="C7" s="10"/>
      <c r="D7" s="11">
        <v>150000</v>
      </c>
      <c r="E7" s="12"/>
      <c r="F7" s="13"/>
      <c r="G7" s="14">
        <f t="shared" si="0"/>
        <v>0</v>
      </c>
      <c r="H7" s="1"/>
      <c r="I7" s="15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hidden="1" customHeight="1">
      <c r="A8" s="3"/>
      <c r="B8" s="9"/>
      <c r="C8" s="10"/>
      <c r="D8" s="11">
        <v>90500</v>
      </c>
      <c r="E8" s="12"/>
      <c r="F8" s="13"/>
      <c r="G8" s="14">
        <f t="shared" si="0"/>
        <v>0</v>
      </c>
      <c r="H8" s="1"/>
      <c r="I8" s="15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hidden="1" customHeight="1">
      <c r="A9" s="3"/>
      <c r="B9" s="9"/>
      <c r="C9" s="10"/>
      <c r="D9" s="11">
        <v>90500</v>
      </c>
      <c r="E9" s="12"/>
      <c r="F9" s="13"/>
      <c r="G9" s="14">
        <f t="shared" si="0"/>
        <v>0</v>
      </c>
      <c r="H9" s="1"/>
      <c r="I9" s="15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hidden="1" customHeight="1">
      <c r="A10" s="3"/>
      <c r="B10" s="9"/>
      <c r="C10" s="10"/>
      <c r="D10" s="11">
        <v>2300</v>
      </c>
      <c r="E10" s="12"/>
      <c r="F10" s="13"/>
      <c r="G10" s="14">
        <f t="shared" si="0"/>
        <v>0</v>
      </c>
      <c r="H10" s="1"/>
      <c r="I10" s="15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hidden="1" customHeight="1">
      <c r="A11" s="3"/>
      <c r="B11" s="9"/>
      <c r="C11" s="10"/>
      <c r="D11" s="11">
        <v>2300</v>
      </c>
      <c r="E11" s="12"/>
      <c r="F11" s="13"/>
      <c r="G11" s="14">
        <f t="shared" si="0"/>
        <v>0</v>
      </c>
      <c r="H11" s="1"/>
      <c r="I11" s="15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hidden="1" customHeight="1">
      <c r="A12" s="3"/>
      <c r="B12" s="9"/>
      <c r="C12" s="10"/>
      <c r="D12" s="11">
        <v>1350</v>
      </c>
      <c r="E12" s="12"/>
      <c r="F12" s="13"/>
      <c r="G12" s="14">
        <f t="shared" si="0"/>
        <v>0</v>
      </c>
      <c r="H12" s="1"/>
      <c r="I12" s="15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hidden="1" customHeight="1">
      <c r="A13" s="3"/>
      <c r="B13" s="9"/>
      <c r="C13" s="10"/>
      <c r="D13" s="11">
        <v>1350</v>
      </c>
      <c r="E13" s="12"/>
      <c r="F13" s="13"/>
      <c r="G13" s="14">
        <f t="shared" si="0"/>
        <v>0</v>
      </c>
      <c r="H13" s="1"/>
      <c r="I13" s="15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hidden="1" customHeight="1">
      <c r="A14" s="3"/>
      <c r="B14" s="9"/>
      <c r="C14" s="10"/>
      <c r="D14" s="11">
        <v>1350</v>
      </c>
      <c r="E14" s="12"/>
      <c r="F14" s="13"/>
      <c r="G14" s="14">
        <f t="shared" si="0"/>
        <v>0</v>
      </c>
      <c r="H14" s="1"/>
      <c r="I14" s="15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hidden="1" customHeight="1">
      <c r="A15" s="3"/>
      <c r="B15" s="19" t="s">
        <v>9</v>
      </c>
      <c r="C15" s="20" t="s">
        <v>8</v>
      </c>
      <c r="D15" s="21">
        <v>1200</v>
      </c>
      <c r="E15" s="12">
        <v>2500</v>
      </c>
      <c r="F15" s="13"/>
      <c r="G15" s="14">
        <f t="shared" si="0"/>
        <v>0</v>
      </c>
      <c r="H15" s="1"/>
      <c r="I15" s="15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hidden="1" customHeight="1">
      <c r="A16" s="3"/>
      <c r="B16" s="9" t="s">
        <v>10</v>
      </c>
      <c r="C16" s="10" t="s">
        <v>8</v>
      </c>
      <c r="D16" s="11">
        <v>2000</v>
      </c>
      <c r="E16" s="12">
        <v>6000</v>
      </c>
      <c r="F16" s="13"/>
      <c r="G16" s="14">
        <f t="shared" si="0"/>
        <v>0</v>
      </c>
      <c r="H16" s="1"/>
      <c r="I16" s="15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hidden="1" customHeight="1">
      <c r="A17" s="3"/>
      <c r="B17" s="16" t="s">
        <v>11</v>
      </c>
      <c r="C17" s="17" t="s">
        <v>7</v>
      </c>
      <c r="D17" s="18">
        <v>200</v>
      </c>
      <c r="E17" s="12">
        <v>500</v>
      </c>
      <c r="F17" s="13"/>
      <c r="G17" s="14">
        <f t="shared" si="0"/>
        <v>0</v>
      </c>
      <c r="H17" s="1"/>
      <c r="I17" s="15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3"/>
      <c r="B18" s="65" t="s">
        <v>12</v>
      </c>
      <c r="C18" s="66"/>
      <c r="D18" s="66"/>
      <c r="E18" s="66"/>
      <c r="F18" s="67"/>
      <c r="G18" s="22">
        <f>SUM(G3:G17)</f>
        <v>8080</v>
      </c>
      <c r="H18" s="1"/>
      <c r="I18" s="22">
        <f>SUM(I3:I17)</f>
        <v>13130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3"/>
      <c r="B19" s="62" t="s">
        <v>13</v>
      </c>
      <c r="C19" s="63"/>
      <c r="D19" s="63"/>
      <c r="E19" s="63"/>
      <c r="F19" s="64"/>
      <c r="G19" s="23">
        <f>+G18/I18</f>
        <v>0.61538461538461542</v>
      </c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24"/>
      <c r="C20" s="1"/>
      <c r="D20" s="1"/>
      <c r="E20" s="1"/>
      <c r="F20" s="2"/>
      <c r="G20" s="2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7" customHeight="1" thickBot="1">
      <c r="A21" s="3"/>
      <c r="B21" s="25" t="s">
        <v>14</v>
      </c>
      <c r="C21" s="26" t="s">
        <v>1</v>
      </c>
      <c r="D21" s="27" t="s">
        <v>15</v>
      </c>
      <c r="E21" s="28" t="s">
        <v>3</v>
      </c>
      <c r="F21" s="29" t="s">
        <v>4</v>
      </c>
      <c r="G21" s="29" t="s">
        <v>5</v>
      </c>
      <c r="H21" s="1"/>
      <c r="I21" s="8" t="s">
        <v>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thickBot="1">
      <c r="A22" s="3"/>
      <c r="B22" s="30" t="s">
        <v>68</v>
      </c>
      <c r="C22" s="31"/>
      <c r="D22" s="32">
        <v>350</v>
      </c>
      <c r="E22" s="33">
        <v>800</v>
      </c>
      <c r="F22" s="34"/>
      <c r="G22" s="35">
        <f t="shared" ref="G22:G37" si="2">(E22-D22)*F22</f>
        <v>0</v>
      </c>
      <c r="H22" s="1"/>
      <c r="I22" s="15">
        <f t="shared" ref="I22:I30" si="3">+E22*F22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thickBot="1">
      <c r="A23" s="3"/>
      <c r="B23" s="9" t="s">
        <v>16</v>
      </c>
      <c r="C23" s="10"/>
      <c r="D23" s="32">
        <v>600</v>
      </c>
      <c r="E23" s="37">
        <v>900</v>
      </c>
      <c r="F23" s="34"/>
      <c r="G23" s="38">
        <f t="shared" si="2"/>
        <v>0</v>
      </c>
      <c r="H23" s="1"/>
      <c r="I23" s="15">
        <f t="shared" si="3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thickBot="1">
      <c r="A24" s="3"/>
      <c r="B24" s="9" t="s">
        <v>69</v>
      </c>
      <c r="C24" s="10"/>
      <c r="D24" s="32">
        <v>750</v>
      </c>
      <c r="E24" s="37">
        <v>1270</v>
      </c>
      <c r="F24" s="34"/>
      <c r="G24" s="38">
        <f t="shared" si="2"/>
        <v>0</v>
      </c>
      <c r="H24" s="1"/>
      <c r="I24" s="15">
        <f t="shared" si="3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thickBot="1">
      <c r="A25" s="3"/>
      <c r="B25" s="9" t="s">
        <v>70</v>
      </c>
      <c r="C25" s="10"/>
      <c r="D25" s="32">
        <v>710</v>
      </c>
      <c r="E25" s="37">
        <v>900</v>
      </c>
      <c r="F25" s="34"/>
      <c r="G25" s="38">
        <f t="shared" si="2"/>
        <v>0</v>
      </c>
      <c r="H25" s="1"/>
      <c r="I25" s="15">
        <f t="shared" si="3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thickBot="1">
      <c r="A26" s="3"/>
      <c r="B26" s="9" t="s">
        <v>71</v>
      </c>
      <c r="C26" s="10"/>
      <c r="D26" s="32">
        <v>300</v>
      </c>
      <c r="E26" s="37">
        <v>1300</v>
      </c>
      <c r="F26" s="34"/>
      <c r="G26" s="38">
        <f t="shared" si="2"/>
        <v>0</v>
      </c>
      <c r="H26" s="1"/>
      <c r="I26" s="15">
        <f t="shared" si="3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thickBot="1">
      <c r="A27" s="3"/>
      <c r="B27" s="9" t="s">
        <v>72</v>
      </c>
      <c r="C27" s="10"/>
      <c r="D27" s="32">
        <v>510</v>
      </c>
      <c r="E27" s="37">
        <v>1200</v>
      </c>
      <c r="F27" s="34"/>
      <c r="G27" s="38">
        <f t="shared" si="2"/>
        <v>0</v>
      </c>
      <c r="H27" s="1"/>
      <c r="I27" s="15">
        <f t="shared" si="3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thickBot="1">
      <c r="A28" s="3"/>
      <c r="B28" s="9" t="s">
        <v>73</v>
      </c>
      <c r="C28" s="10"/>
      <c r="D28" s="32">
        <v>550</v>
      </c>
      <c r="E28" s="37">
        <v>1270</v>
      </c>
      <c r="F28" s="34"/>
      <c r="G28" s="38">
        <f t="shared" si="2"/>
        <v>0</v>
      </c>
      <c r="H28" s="1"/>
      <c r="I28" s="15">
        <f t="shared" si="3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thickBot="1">
      <c r="A29" s="3"/>
      <c r="B29" s="9" t="s">
        <v>74</v>
      </c>
      <c r="C29" s="10"/>
      <c r="D29" s="32">
        <v>280</v>
      </c>
      <c r="E29" s="37">
        <v>950</v>
      </c>
      <c r="F29" s="34"/>
      <c r="G29" s="38">
        <f t="shared" si="2"/>
        <v>0</v>
      </c>
      <c r="H29" s="1"/>
      <c r="I29" s="15">
        <f t="shared" si="3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thickBot="1">
      <c r="A30" s="3"/>
      <c r="B30" s="9" t="s">
        <v>75</v>
      </c>
      <c r="C30" s="10"/>
      <c r="D30" s="32">
        <v>700</v>
      </c>
      <c r="E30" s="37">
        <v>1600</v>
      </c>
      <c r="F30" s="34"/>
      <c r="G30" s="38">
        <f t="shared" si="2"/>
        <v>0</v>
      </c>
      <c r="H30" s="1"/>
      <c r="I30" s="15">
        <f t="shared" si="3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5">
      <c r="A31" s="3"/>
      <c r="B31" s="9" t="s">
        <v>20</v>
      </c>
      <c r="C31" s="10"/>
      <c r="D31" s="32">
        <v>100</v>
      </c>
      <c r="E31" s="37">
        <v>0</v>
      </c>
      <c r="F31" s="34">
        <v>161</v>
      </c>
      <c r="G31" s="38">
        <f t="shared" si="2"/>
        <v>-16100</v>
      </c>
      <c r="H31" s="1"/>
      <c r="I31" s="15">
        <f t="shared" ref="I31:I37" si="4">+E31*F31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hidden="1" customHeight="1">
      <c r="A32" s="3"/>
      <c r="B32" s="20" t="s">
        <v>17</v>
      </c>
      <c r="C32" s="20" t="s">
        <v>7</v>
      </c>
      <c r="D32" s="39">
        <v>770</v>
      </c>
      <c r="E32" s="40">
        <v>1200</v>
      </c>
      <c r="F32" s="34"/>
      <c r="G32" s="41">
        <f t="shared" si="2"/>
        <v>0</v>
      </c>
      <c r="H32" s="1"/>
      <c r="I32" s="15">
        <f t="shared" si="4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hidden="1" customHeight="1">
      <c r="A33" s="3"/>
      <c r="B33" s="10" t="s">
        <v>18</v>
      </c>
      <c r="C33" s="10" t="s">
        <v>7</v>
      </c>
      <c r="D33" s="36">
        <v>500</v>
      </c>
      <c r="E33" s="37">
        <v>700</v>
      </c>
      <c r="F33" s="34"/>
      <c r="G33" s="42">
        <f t="shared" si="2"/>
        <v>0</v>
      </c>
      <c r="H33" s="1"/>
      <c r="I33" s="15">
        <f t="shared" si="4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hidden="1" customHeight="1">
      <c r="A34" s="3"/>
      <c r="B34" s="10" t="s">
        <v>19</v>
      </c>
      <c r="C34" s="10" t="s">
        <v>7</v>
      </c>
      <c r="D34" s="36">
        <v>350</v>
      </c>
      <c r="E34" s="37">
        <v>500</v>
      </c>
      <c r="F34" s="34"/>
      <c r="G34" s="42">
        <f t="shared" si="2"/>
        <v>0</v>
      </c>
      <c r="H34" s="1"/>
      <c r="I34" s="15">
        <f t="shared" si="4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hidden="1" customHeight="1">
      <c r="A35" s="3"/>
      <c r="B35" s="10" t="s">
        <v>20</v>
      </c>
      <c r="C35" s="10" t="s">
        <v>7</v>
      </c>
      <c r="D35" s="36">
        <v>20</v>
      </c>
      <c r="E35" s="37">
        <v>100</v>
      </c>
      <c r="F35" s="34"/>
      <c r="G35" s="42">
        <f t="shared" si="2"/>
        <v>0</v>
      </c>
      <c r="H35" s="1"/>
      <c r="I35" s="15">
        <f t="shared" si="4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hidden="1" customHeight="1">
      <c r="A36" s="3"/>
      <c r="B36" s="10" t="s">
        <v>21</v>
      </c>
      <c r="C36" s="10" t="s">
        <v>7</v>
      </c>
      <c r="D36" s="36">
        <v>600</v>
      </c>
      <c r="E36" s="37">
        <v>1100</v>
      </c>
      <c r="F36" s="34"/>
      <c r="G36" s="42">
        <f t="shared" si="2"/>
        <v>0</v>
      </c>
      <c r="H36" s="1"/>
      <c r="I36" s="15">
        <f t="shared" si="4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hidden="1" customHeight="1">
      <c r="A37" s="3"/>
      <c r="B37" s="10" t="s">
        <v>22</v>
      </c>
      <c r="C37" s="10" t="s">
        <v>7</v>
      </c>
      <c r="D37" s="36">
        <v>210</v>
      </c>
      <c r="E37" s="37">
        <v>350</v>
      </c>
      <c r="F37" s="34"/>
      <c r="G37" s="42">
        <f t="shared" si="2"/>
        <v>0</v>
      </c>
      <c r="H37" s="1"/>
      <c r="I37" s="15">
        <f t="shared" si="4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3"/>
      <c r="B38" s="62" t="s">
        <v>12</v>
      </c>
      <c r="C38" s="63"/>
      <c r="D38" s="63"/>
      <c r="E38" s="63"/>
      <c r="F38" s="64"/>
      <c r="G38" s="22">
        <f>SUM(G22:G37)</f>
        <v>-16100</v>
      </c>
      <c r="H38" s="1"/>
      <c r="I38" s="22">
        <f>SUM(I22:I31)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3"/>
      <c r="B39" s="62" t="s">
        <v>13</v>
      </c>
      <c r="C39" s="63"/>
      <c r="D39" s="63"/>
      <c r="E39" s="63"/>
      <c r="F39" s="64"/>
      <c r="G39" s="23" t="e">
        <f>+G38/SUMPRODUCT(E22:E31,F22:F31)</f>
        <v>#DIV/0!</v>
      </c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43"/>
      <c r="C40" s="43"/>
      <c r="D40" s="44"/>
      <c r="E40" s="1"/>
      <c r="F40" s="2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7" customHeight="1">
      <c r="A41" s="3"/>
      <c r="B41" s="45" t="s">
        <v>23</v>
      </c>
      <c r="C41" s="45" t="s">
        <v>24</v>
      </c>
      <c r="D41" s="45" t="s">
        <v>25</v>
      </c>
      <c r="E41" s="45" t="s">
        <v>26</v>
      </c>
      <c r="F41" s="8" t="s">
        <v>4</v>
      </c>
      <c r="G41" s="8" t="s">
        <v>5</v>
      </c>
      <c r="H41" s="1"/>
      <c r="I41" s="8" t="s">
        <v>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3"/>
      <c r="B42" s="10" t="s">
        <v>27</v>
      </c>
      <c r="C42" s="10" t="s">
        <v>28</v>
      </c>
      <c r="D42" s="36"/>
      <c r="E42" s="37"/>
      <c r="F42" s="46"/>
      <c r="G42" s="47">
        <f t="shared" ref="G42:G54" si="5">(D42-E42)*F42</f>
        <v>0</v>
      </c>
      <c r="H42" s="1"/>
      <c r="I42" s="46">
        <f t="shared" ref="I42:I43" si="6">+D42*F42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3"/>
      <c r="B43" s="10" t="s">
        <v>29</v>
      </c>
      <c r="C43" s="10" t="s">
        <v>7</v>
      </c>
      <c r="D43" s="36">
        <v>198</v>
      </c>
      <c r="E43" s="37">
        <v>67</v>
      </c>
      <c r="F43" s="46">
        <v>17000</v>
      </c>
      <c r="G43" s="47">
        <f t="shared" si="5"/>
        <v>2227000</v>
      </c>
      <c r="H43" s="1"/>
      <c r="I43" s="46">
        <f t="shared" si="6"/>
        <v>3366000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3"/>
      <c r="B44" s="10" t="s">
        <v>37</v>
      </c>
      <c r="C44" s="10" t="s">
        <v>7</v>
      </c>
      <c r="D44" s="36"/>
      <c r="E44" s="37">
        <v>150</v>
      </c>
      <c r="F44" s="46"/>
      <c r="G44" s="47">
        <f t="shared" si="5"/>
        <v>0</v>
      </c>
      <c r="H44" s="1"/>
      <c r="I44" s="15">
        <f>+E44*F44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3"/>
      <c r="B45" s="10" t="s">
        <v>30</v>
      </c>
      <c r="C45" s="10" t="s">
        <v>7</v>
      </c>
      <c r="D45" s="36"/>
      <c r="E45" s="37">
        <v>900</v>
      </c>
      <c r="F45" s="46"/>
      <c r="G45" s="47">
        <f t="shared" si="5"/>
        <v>0</v>
      </c>
      <c r="H45" s="1"/>
      <c r="I45" s="46">
        <f t="shared" ref="I45:I54" si="7">+D45*F45</f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3"/>
      <c r="B46" s="10" t="s">
        <v>31</v>
      </c>
      <c r="C46" s="10" t="s">
        <v>7</v>
      </c>
      <c r="D46" s="36"/>
      <c r="E46" s="37">
        <v>374</v>
      </c>
      <c r="F46" s="46"/>
      <c r="G46" s="47">
        <f t="shared" si="5"/>
        <v>0</v>
      </c>
      <c r="H46" s="1"/>
      <c r="I46" s="46">
        <f t="shared" si="7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3"/>
      <c r="B47" s="10" t="s">
        <v>32</v>
      </c>
      <c r="C47" s="10" t="s">
        <v>7</v>
      </c>
      <c r="D47" s="36"/>
      <c r="E47" s="37">
        <v>950</v>
      </c>
      <c r="F47" s="46"/>
      <c r="G47" s="47">
        <f t="shared" si="5"/>
        <v>0</v>
      </c>
      <c r="H47" s="1"/>
      <c r="I47" s="46">
        <f t="shared" si="7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3"/>
      <c r="B48" s="10" t="s">
        <v>33</v>
      </c>
      <c r="C48" s="10" t="s">
        <v>7</v>
      </c>
      <c r="D48" s="36"/>
      <c r="E48" s="37">
        <v>950</v>
      </c>
      <c r="F48" s="46"/>
      <c r="G48" s="47">
        <f t="shared" si="5"/>
        <v>0</v>
      </c>
      <c r="H48" s="1"/>
      <c r="I48" s="46">
        <f t="shared" si="7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3"/>
      <c r="B49" s="10" t="s">
        <v>34</v>
      </c>
      <c r="C49" s="10" t="s">
        <v>7</v>
      </c>
      <c r="D49" s="36"/>
      <c r="E49" s="37">
        <v>350</v>
      </c>
      <c r="F49" s="46"/>
      <c r="G49" s="47">
        <f t="shared" si="5"/>
        <v>0</v>
      </c>
      <c r="H49" s="1"/>
      <c r="I49" s="46">
        <f t="shared" si="7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3"/>
      <c r="B50" s="10" t="s">
        <v>35</v>
      </c>
      <c r="C50" s="10" t="s">
        <v>7</v>
      </c>
      <c r="D50" s="36"/>
      <c r="E50" s="37">
        <v>820</v>
      </c>
      <c r="F50" s="46"/>
      <c r="G50" s="47">
        <f t="shared" si="5"/>
        <v>0</v>
      </c>
      <c r="H50" s="1"/>
      <c r="I50" s="46">
        <f t="shared" si="7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3"/>
      <c r="B51" s="10" t="s">
        <v>36</v>
      </c>
      <c r="C51" s="10" t="s">
        <v>7</v>
      </c>
      <c r="D51" s="36"/>
      <c r="E51" s="37">
        <v>200</v>
      </c>
      <c r="F51" s="46"/>
      <c r="G51" s="47">
        <f t="shared" si="5"/>
        <v>0</v>
      </c>
      <c r="H51" s="1"/>
      <c r="I51" s="46">
        <f t="shared" si="7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3"/>
      <c r="B52" s="48" t="s">
        <v>38</v>
      </c>
      <c r="C52" s="10" t="s">
        <v>28</v>
      </c>
      <c r="D52" s="36"/>
      <c r="E52" s="37">
        <v>850000</v>
      </c>
      <c r="F52" s="46"/>
      <c r="G52" s="47">
        <f t="shared" si="5"/>
        <v>0</v>
      </c>
      <c r="H52" s="1"/>
      <c r="I52" s="46">
        <f t="shared" si="7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3"/>
      <c r="B53" s="48" t="s">
        <v>39</v>
      </c>
      <c r="C53" s="10" t="s">
        <v>28</v>
      </c>
      <c r="D53" s="36">
        <v>1500000</v>
      </c>
      <c r="E53" s="37">
        <v>1160000</v>
      </c>
      <c r="F53" s="46">
        <v>1</v>
      </c>
      <c r="G53" s="47">
        <f t="shared" si="5"/>
        <v>340000</v>
      </c>
      <c r="H53" s="1"/>
      <c r="I53" s="46">
        <f t="shared" si="7"/>
        <v>1500000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3"/>
      <c r="B54" s="48" t="s">
        <v>40</v>
      </c>
      <c r="C54" s="10" t="s">
        <v>28</v>
      </c>
      <c r="D54" s="36"/>
      <c r="E54" s="37">
        <v>250000</v>
      </c>
      <c r="F54" s="46"/>
      <c r="G54" s="47">
        <f t="shared" si="5"/>
        <v>0</v>
      </c>
      <c r="H54" s="1"/>
      <c r="I54" s="46">
        <f t="shared" si="7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3"/>
      <c r="B55" s="68" t="s">
        <v>12</v>
      </c>
      <c r="C55" s="63"/>
      <c r="D55" s="63"/>
      <c r="E55" s="63"/>
      <c r="F55" s="64"/>
      <c r="G55" s="22">
        <f>SUM(G42:G54)</f>
        <v>2567000</v>
      </c>
      <c r="H55" s="1"/>
      <c r="I55" s="22">
        <f>SUM(I42:I54)</f>
        <v>4866000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3"/>
      <c r="B56" s="62"/>
      <c r="C56" s="63"/>
      <c r="D56" s="63"/>
      <c r="E56" s="63"/>
      <c r="F56" s="64"/>
      <c r="G56" s="23">
        <f>+G55/SUMPRODUCT(D42:D54,F42:F54)</f>
        <v>0.5275380189066996</v>
      </c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3"/>
      <c r="B58" s="1"/>
      <c r="C58" s="1"/>
      <c r="D58" s="49"/>
      <c r="E58" s="1"/>
      <c r="F58" s="2"/>
      <c r="G58" s="22">
        <f>G55+G38+G18</f>
        <v>2558980</v>
      </c>
      <c r="H58" s="1"/>
      <c r="I58" s="22">
        <f>+I18+I38+I55</f>
        <v>4879130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2"/>
      <c r="D59" s="49"/>
      <c r="E59" s="1"/>
      <c r="F59" s="2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49"/>
      <c r="E60" s="1"/>
      <c r="F60" s="2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49"/>
      <c r="E61" s="1"/>
      <c r="F61" s="2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49"/>
      <c r="E62" s="1"/>
      <c r="F62" s="2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49"/>
      <c r="E63" s="1"/>
      <c r="F63" s="2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49"/>
      <c r="E64" s="1"/>
      <c r="F64" s="2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2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2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2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2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2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2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2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2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2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2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2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2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2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2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2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2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2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2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2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2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2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2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2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2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2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2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2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2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2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2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2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2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2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2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2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2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2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2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2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2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2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2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2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2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2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2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2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2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2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2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2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2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2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2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2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2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2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2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2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2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2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2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2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2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2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2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2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2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2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2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2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2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2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2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2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2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2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2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2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2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2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2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2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2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2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2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2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2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2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2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2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2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2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2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2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2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2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2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2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2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2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2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2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2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2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2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2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2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2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2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2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2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2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2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2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2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2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2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2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2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2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2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2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2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2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2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2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2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2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2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2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2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2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2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2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2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2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2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2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2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2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2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2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2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2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2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2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2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2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2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2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2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2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2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2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2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2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2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2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2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2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2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2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2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2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2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2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2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2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2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2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2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2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2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2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2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2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2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2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2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2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2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2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2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2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2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2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2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2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2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2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2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2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2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6">
    <mergeCell ref="B56:F56"/>
    <mergeCell ref="B18:F18"/>
    <mergeCell ref="B19:F19"/>
    <mergeCell ref="B38:F38"/>
    <mergeCell ref="B39:F39"/>
    <mergeCell ref="B55:F5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workbookViewId="0">
      <selection activeCell="D18" sqref="D18"/>
    </sheetView>
  </sheetViews>
  <sheetFormatPr baseColWidth="10" defaultColWidth="14.453125" defaultRowHeight="15" customHeight="1"/>
  <cols>
    <col min="1" max="1" width="10.7265625" customWidth="1"/>
    <col min="2" max="2" width="27.7265625" customWidth="1"/>
    <col min="3" max="3" width="16.26953125" customWidth="1"/>
    <col min="4" max="4" width="19.1796875" customWidth="1"/>
    <col min="5" max="5" width="20.54296875" bestFit="1" customWidth="1"/>
    <col min="6" max="6" width="22.26953125" customWidth="1"/>
    <col min="7" max="26" width="10.7265625" customWidth="1"/>
  </cols>
  <sheetData>
    <row r="1" spans="1:26" ht="13.5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9" t="s">
        <v>41</v>
      </c>
      <c r="C2" s="66"/>
      <c r="D2" s="66"/>
      <c r="E2" s="7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50" t="s">
        <v>42</v>
      </c>
      <c r="C3" s="50" t="s">
        <v>43</v>
      </c>
      <c r="D3" s="51" t="s">
        <v>44</v>
      </c>
      <c r="E3" s="51" t="s">
        <v>45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52" t="s">
        <v>46</v>
      </c>
      <c r="C4" s="53">
        <v>0</v>
      </c>
      <c r="D4" s="54">
        <v>1254000</v>
      </c>
      <c r="E4" s="54">
        <f t="shared" ref="E4:E13" si="0">C4*D4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52" t="s">
        <v>65</v>
      </c>
      <c r="C5" s="53">
        <v>0</v>
      </c>
      <c r="D5" s="54"/>
      <c r="E5" s="5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52" t="s">
        <v>47</v>
      </c>
      <c r="C6" s="53">
        <v>0</v>
      </c>
      <c r="D6" s="54">
        <v>3250000</v>
      </c>
      <c r="E6" s="54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52" t="s">
        <v>48</v>
      </c>
      <c r="C7" s="53">
        <v>0</v>
      </c>
      <c r="D7" s="54">
        <v>2750000</v>
      </c>
      <c r="E7" s="54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52" t="s">
        <v>49</v>
      </c>
      <c r="C8" s="53">
        <v>0</v>
      </c>
      <c r="D8" s="54">
        <v>5250000</v>
      </c>
      <c r="E8" s="54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52" t="s">
        <v>50</v>
      </c>
      <c r="C9" s="53">
        <v>0</v>
      </c>
      <c r="D9" s="54">
        <v>1050000</v>
      </c>
      <c r="E9" s="54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52" t="s">
        <v>63</v>
      </c>
      <c r="C10" s="53">
        <v>0</v>
      </c>
      <c r="D10" s="54">
        <v>300000</v>
      </c>
      <c r="E10" s="54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52" t="s">
        <v>64</v>
      </c>
      <c r="C11" s="53">
        <v>0</v>
      </c>
      <c r="D11" s="54">
        <v>1200000</v>
      </c>
      <c r="E11" s="54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52" t="s">
        <v>66</v>
      </c>
      <c r="C12" s="53"/>
      <c r="D12" s="54"/>
      <c r="E12" s="54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52" t="s">
        <v>51</v>
      </c>
      <c r="C13" s="53">
        <v>0</v>
      </c>
      <c r="D13" s="54">
        <v>1000000</v>
      </c>
      <c r="E13" s="54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71" t="s">
        <v>52</v>
      </c>
      <c r="C14" s="63"/>
      <c r="D14" s="64"/>
      <c r="E14" s="54">
        <f>SUM(E4:E13)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E2"/>
    <mergeCell ref="B14:D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7" sqref="C17"/>
    </sheetView>
  </sheetViews>
  <sheetFormatPr baseColWidth="10" defaultColWidth="14.453125" defaultRowHeight="15" customHeight="1"/>
  <cols>
    <col min="1" max="1" width="10.7265625" customWidth="1"/>
    <col min="2" max="2" width="43.7265625" customWidth="1"/>
    <col min="3" max="3" width="12.7265625" customWidth="1"/>
    <col min="4" max="26" width="10.7265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55" t="s">
        <v>53</v>
      </c>
      <c r="C2" s="55" t="s">
        <v>54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 t="s">
        <v>55</v>
      </c>
      <c r="C3" s="56">
        <f>+Ingreso!G18</f>
        <v>8080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 t="s">
        <v>56</v>
      </c>
      <c r="C4" s="56">
        <f>+Ingreso!G38</f>
        <v>-16100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 t="s">
        <v>57</v>
      </c>
      <c r="C5" s="56">
        <f>+Ingreso!G55</f>
        <v>2567000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 t="s">
        <v>58</v>
      </c>
      <c r="C6" s="56">
        <f>-Gastos!E14</f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57" t="s">
        <v>59</v>
      </c>
      <c r="C7" s="58">
        <f>+SUM(C3:C6)</f>
        <v>2558980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 t="s">
        <v>60</v>
      </c>
      <c r="C8" s="59">
        <f>+C7/Ingreso!I58</f>
        <v>0.52447465019378459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57" t="s">
        <v>61</v>
      </c>
      <c r="C9" s="58">
        <f>-Ingreso!I58*EBIT!C10</f>
        <v>-243956.5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 t="s">
        <v>62</v>
      </c>
      <c r="C10" s="60">
        <v>0.05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57" t="s">
        <v>76</v>
      </c>
      <c r="C11" s="58">
        <f>+C7+C9</f>
        <v>2315023.5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 t="s">
        <v>62</v>
      </c>
      <c r="C12" s="61">
        <f>+IF(C11/Ingreso!I58&lt;15%,"ERROR",C11/Ingreso!I58)</f>
        <v>0.47447465019378454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59">
        <f>+C8-C10</f>
        <v>0.4744746501937846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Gastos</vt:lpstr>
      <vt:lpstr>EBIT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 Bicicleta</dc:creator>
  <cp:lastModifiedBy>Sugey de Jesus Franco Castro</cp:lastModifiedBy>
  <dcterms:created xsi:type="dcterms:W3CDTF">2025-04-22T12:30:58Z</dcterms:created>
  <dcterms:modified xsi:type="dcterms:W3CDTF">2025-06-28T16:13:44Z</dcterms:modified>
</cp:coreProperties>
</file>